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X:\PAZA\2025- procedura proprie\"/>
    </mc:Choice>
  </mc:AlternateContent>
  <xr:revisionPtr revIDLastSave="0" documentId="13_ncr:1_{E1E9563E-156A-47B3-BFB4-A78C1D93B8C4}" xr6:coauthVersionLast="36" xr6:coauthVersionMax="36" xr10:uidLastSave="{00000000-0000-0000-0000-000000000000}"/>
  <bookViews>
    <workbookView xWindow="0" yWindow="0" windowWidth="23040" windowHeight="8490" firstSheet="1" activeTab="1" xr2:uid="{00000000-000D-0000-FFFF-FFFF00000000}"/>
  </bookViews>
  <sheets>
    <sheet name="Acord cadru 181 din 26.07.2023" sheetId="3" r:id="rId1"/>
    <sheet name="estimare AC paza 30 luni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4" i="5" l="1"/>
  <c r="M15" i="5"/>
  <c r="M13" i="5"/>
  <c r="M11" i="5"/>
  <c r="M10" i="5"/>
  <c r="M9" i="5"/>
  <c r="K10" i="5"/>
  <c r="L10" i="5" s="1"/>
  <c r="I13" i="5"/>
  <c r="J13" i="5" s="1"/>
  <c r="I12" i="5"/>
  <c r="J12" i="5" s="1"/>
  <c r="I10" i="5"/>
  <c r="J10" i="5" s="1"/>
  <c r="I9" i="5"/>
  <c r="J9" i="5" s="1"/>
  <c r="G13" i="5"/>
  <c r="G12" i="5"/>
  <c r="G11" i="5"/>
  <c r="G10" i="5"/>
  <c r="G9" i="5"/>
  <c r="N13" i="5" l="1"/>
  <c r="N15" i="5" l="1"/>
  <c r="L16" i="5"/>
  <c r="N14" i="5"/>
  <c r="F13" i="5" l="1"/>
  <c r="H13" i="5" s="1"/>
  <c r="O13" i="5" s="1"/>
  <c r="F10" i="5"/>
  <c r="F11" i="5"/>
  <c r="F12" i="5"/>
  <c r="F9" i="5"/>
  <c r="H14" i="5"/>
  <c r="J14" i="5" l="1"/>
  <c r="O14" i="5" s="1"/>
  <c r="H15" i="5"/>
  <c r="O15" i="5" s="1"/>
  <c r="N11" i="5"/>
  <c r="N10" i="5"/>
  <c r="N9" i="5"/>
  <c r="N16" i="5" l="1"/>
  <c r="J16" i="5"/>
  <c r="H11" i="5"/>
  <c r="O11" i="5" s="1"/>
  <c r="H9" i="5"/>
  <c r="H12" i="5"/>
  <c r="O12" i="5" s="1"/>
  <c r="H10" i="5"/>
  <c r="O10" i="5" s="1"/>
  <c r="O9" i="5" l="1"/>
  <c r="O16" i="5" s="1"/>
  <c r="H16" i="5"/>
  <c r="C18" i="3"/>
  <c r="B19" i="3"/>
  <c r="C19" i="3" s="1"/>
  <c r="B18" i="3"/>
  <c r="F10" i="3" l="1"/>
  <c r="F11" i="3"/>
  <c r="F12" i="3"/>
  <c r="F13" i="3"/>
  <c r="F14" i="3"/>
  <c r="F9" i="3"/>
  <c r="J3" i="3"/>
  <c r="N10" i="3" s="1"/>
  <c r="H15" i="3"/>
  <c r="N12" i="3" l="1"/>
  <c r="J12" i="3"/>
  <c r="J11" i="3"/>
  <c r="N13" i="3"/>
  <c r="J13" i="3"/>
  <c r="L9" i="3"/>
  <c r="L16" i="3" s="1"/>
  <c r="N9" i="3"/>
  <c r="J14" i="3"/>
  <c r="N15" i="3"/>
  <c r="J9" i="3"/>
  <c r="J15" i="3" l="1"/>
  <c r="O15" i="3" s="1"/>
  <c r="N16" i="3"/>
  <c r="H13" i="3"/>
  <c r="O13" i="3" s="1"/>
  <c r="H12" i="3"/>
  <c r="O12" i="3" s="1"/>
  <c r="H11" i="3"/>
  <c r="O11" i="3" s="1"/>
  <c r="H10" i="3"/>
  <c r="O10" i="3" s="1"/>
  <c r="H9" i="3"/>
  <c r="H14" i="3"/>
  <c r="O14" i="3" s="1"/>
  <c r="J16" i="3" l="1"/>
  <c r="O9" i="3"/>
  <c r="O16" i="3" s="1"/>
  <c r="H16" i="3"/>
</calcChain>
</file>

<file path=xl/sharedStrings.xml><?xml version="1.0" encoding="utf-8"?>
<sst xmlns="http://schemas.openxmlformats.org/spreadsheetml/2006/main" count="84" uniqueCount="44">
  <si>
    <t>-</t>
  </si>
  <si>
    <t>Nr.</t>
  </si>
  <si>
    <t>Amplasament (adresa sau zona)</t>
  </si>
  <si>
    <t>24/24</t>
  </si>
  <si>
    <t>str. Dr. Clunet nr. 16, București</t>
  </si>
  <si>
    <t>Tarif unitar</t>
  </si>
  <si>
    <t>Dotari post</t>
  </si>
  <si>
    <t>str. Dr. Nicolae Minovici nr. 3 sector 1, București</t>
  </si>
  <si>
    <t>str. Dem Dobrescu nr. 7-11, sector 1, București</t>
  </si>
  <si>
    <t xml:space="preserve"> toaleta ecologica (TE)</t>
  </si>
  <si>
    <t>Palatul Ghica-Căciulați</t>
  </si>
  <si>
    <t>str. G. Călinescu nr. 53, sector 1, Bucuresti</t>
  </si>
  <si>
    <t>Nr. posturi de paza</t>
  </si>
  <si>
    <t>Ore paza/zi</t>
  </si>
  <si>
    <t>TOTAL</t>
  </si>
  <si>
    <t>Valoare servicii paza umana (lei fara TVA)</t>
  </si>
  <si>
    <t>Valoare servicii monitorizare sist antiefractie (lei fara TVA)</t>
  </si>
  <si>
    <t>Calea Bucureștilor nr. 234, Otopeni, jud. Ilfov (VP)</t>
  </si>
  <si>
    <t>Str. Tudor Arghezi nr. 7 sector 2, București (VP)</t>
  </si>
  <si>
    <t>Valoare inchiriere toaleta ecologica (lei fara TVA)</t>
  </si>
  <si>
    <t>Tarif inchiriere toaleta ecologica (lei fara TVA/ luna)</t>
  </si>
  <si>
    <t>Tarif cabina paza (lei fara TVA/ luna)</t>
  </si>
  <si>
    <t>Valoare cabina paza (lei fara TVA/ luna)</t>
  </si>
  <si>
    <t>Tarif servicii monitorizare sist antiefractie (lei fara TVA)</t>
  </si>
  <si>
    <t>nr. luni pana la 31.10.2025, ora 10</t>
  </si>
  <si>
    <t>Nr. ore (01.08.2023, ora 10- 31.10.2025, ora 10)</t>
  </si>
  <si>
    <t>Valoare servicii P+ TE+ CP+M (lei fara TVA)</t>
  </si>
  <si>
    <t>cabina paza+toaleta ecologica + monitorizare (CP+TE+M)</t>
  </si>
  <si>
    <t>monitorizare (M)</t>
  </si>
  <si>
    <t xml:space="preserve"> toaleta ecologica + monitorizare (TE+M)</t>
  </si>
  <si>
    <t>paza +monitorizare (M)</t>
  </si>
  <si>
    <t>Anexa nr. 1</t>
  </si>
  <si>
    <t>vp</t>
  </si>
  <si>
    <t>bs</t>
  </si>
  <si>
    <t>Valoare Acord cadru 181/26.07.2023- paza 01.08.2023-31.10.2025</t>
  </si>
  <si>
    <t>str. Dr. Clunet nr. 16, București (VP)</t>
  </si>
  <si>
    <t>str. Dr. Nicolae Minovici nr. 3 sector 1, București (VP)</t>
  </si>
  <si>
    <t>str. G. Călinescu nr. 53, sector 1, Bucuresti (VP)</t>
  </si>
  <si>
    <t>Palatul Ghica-Căciulați (BS)</t>
  </si>
  <si>
    <t>Nr. luni</t>
  </si>
  <si>
    <t>Calea Bucureștilor nr. 234, Otopeni, jud. Ilfov (VP)- incepere din 2.12.2025, ora 10</t>
  </si>
  <si>
    <t>Nr. ore (31.10.2025 ora 10- 28.04.2028 ora 10)</t>
  </si>
  <si>
    <t>Centrul pt. Dezvoltare Durabilă „Țara Hațegului-Retezat” din com. General Berthelot,  jud.   Hunedoara – 3 sisteme de monitorizare(VP)</t>
  </si>
  <si>
    <t>Centralizator de preturi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</si>
</sst>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\ _l_e_i_-;\-* #,##0\ _l_e_i_-;_-* &quot;-&quot;\ _l_e_i_-;_-@_-"/>
    <numFmt numFmtId="43" formatCode="_-* #,##0.00\ _l_e_i_-;\-* #,##0.00\ _l_e_i_-;_-* &quot;-&quot;??\ _l_e_i_-;_-@_-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164" fontId="3" fillId="0" borderId="1" xfId="0" applyNumberFormat="1" applyFont="1" applyBorder="1"/>
    <xf numFmtId="0" fontId="3" fillId="0" borderId="1" xfId="0" applyFont="1" applyFill="1" applyBorder="1"/>
    <xf numFmtId="164" fontId="3" fillId="0" borderId="1" xfId="0" applyNumberFormat="1" applyFont="1" applyFill="1" applyBorder="1"/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/>
    <xf numFmtId="43" fontId="3" fillId="0" borderId="0" xfId="0" applyNumberFormat="1" applyFont="1"/>
    <xf numFmtId="0" fontId="3" fillId="0" borderId="1" xfId="0" applyFont="1" applyBorder="1"/>
    <xf numFmtId="0" fontId="5" fillId="0" borderId="0" xfId="0" applyFont="1"/>
    <xf numFmtId="41" fontId="3" fillId="0" borderId="1" xfId="0" applyNumberFormat="1" applyFont="1" applyBorder="1"/>
    <xf numFmtId="41" fontId="6" fillId="0" borderId="1" xfId="0" applyNumberFormat="1" applyFont="1" applyBorder="1"/>
    <xf numFmtId="164" fontId="7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3" fillId="3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164" fontId="3" fillId="3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1" fontId="3" fillId="3" borderId="1" xfId="0" applyNumberFormat="1" applyFont="1" applyFill="1" applyBorder="1"/>
    <xf numFmtId="0" fontId="3" fillId="3" borderId="1" xfId="0" applyFont="1" applyFill="1" applyBorder="1"/>
    <xf numFmtId="0" fontId="3" fillId="4" borderId="0" xfId="0" applyFont="1" applyFill="1"/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9"/>
  <sheetViews>
    <sheetView zoomScale="90" zoomScaleNormal="90" workbookViewId="0">
      <selection activeCell="A3" sqref="A3"/>
    </sheetView>
  </sheetViews>
  <sheetFormatPr defaultColWidth="9.140625" defaultRowHeight="12.75" x14ac:dyDescent="0.2"/>
  <cols>
    <col min="1" max="1" width="4.140625" style="4" customWidth="1"/>
    <col min="2" max="2" width="17.7109375" style="4" customWidth="1"/>
    <col min="3" max="3" width="15" style="4" customWidth="1"/>
    <col min="4" max="4" width="5.85546875" style="4" customWidth="1"/>
    <col min="5" max="5" width="6.140625" style="4" customWidth="1"/>
    <col min="6" max="6" width="8.5703125" style="4" customWidth="1"/>
    <col min="7" max="7" width="7.42578125" style="4" customWidth="1"/>
    <col min="8" max="8" width="12.85546875" style="4" customWidth="1"/>
    <col min="9" max="9" width="8.42578125" style="4" customWidth="1"/>
    <col min="10" max="10" width="8.85546875" style="4" customWidth="1"/>
    <col min="11" max="11" width="6.42578125" style="4" customWidth="1"/>
    <col min="12" max="12" width="6.5703125" style="4" customWidth="1"/>
    <col min="13" max="13" width="6.140625" style="4" customWidth="1"/>
    <col min="14" max="14" width="7" style="4" customWidth="1"/>
    <col min="15" max="15" width="14.7109375" style="4" customWidth="1"/>
    <col min="16" max="16" width="14.42578125" style="4" customWidth="1"/>
    <col min="17" max="16384" width="9.140625" style="4"/>
  </cols>
  <sheetData>
    <row r="2" spans="1:16" x14ac:dyDescent="0.2">
      <c r="A2" s="12" t="s">
        <v>34</v>
      </c>
      <c r="J2" s="4" t="s">
        <v>24</v>
      </c>
      <c r="O2" s="4" t="s">
        <v>31</v>
      </c>
    </row>
    <row r="3" spans="1:16" x14ac:dyDescent="0.2">
      <c r="J3" s="4">
        <f>24+3</f>
        <v>27</v>
      </c>
    </row>
    <row r="4" spans="1:16" ht="14.45" customHeight="1" x14ac:dyDescent="0.2">
      <c r="A4" s="28" t="s">
        <v>1</v>
      </c>
      <c r="B4" s="31" t="s">
        <v>2</v>
      </c>
      <c r="C4" s="28" t="s">
        <v>6</v>
      </c>
      <c r="D4" s="28" t="s">
        <v>12</v>
      </c>
      <c r="E4" s="28" t="s">
        <v>13</v>
      </c>
      <c r="F4" s="26" t="s">
        <v>25</v>
      </c>
      <c r="G4" s="24" t="s">
        <v>5</v>
      </c>
      <c r="H4" s="24" t="s">
        <v>15</v>
      </c>
      <c r="I4" s="24" t="s">
        <v>20</v>
      </c>
      <c r="J4" s="24" t="s">
        <v>19</v>
      </c>
      <c r="K4" s="24" t="s">
        <v>21</v>
      </c>
      <c r="L4" s="24" t="s">
        <v>22</v>
      </c>
      <c r="M4" s="24" t="s">
        <v>23</v>
      </c>
      <c r="N4" s="24" t="s">
        <v>16</v>
      </c>
      <c r="O4" s="24" t="s">
        <v>26</v>
      </c>
    </row>
    <row r="5" spans="1:16" x14ac:dyDescent="0.2">
      <c r="A5" s="29"/>
      <c r="B5" s="31"/>
      <c r="C5" s="29"/>
      <c r="D5" s="29"/>
      <c r="E5" s="29"/>
      <c r="F5" s="27"/>
      <c r="G5" s="24"/>
      <c r="H5" s="24"/>
      <c r="I5" s="24"/>
      <c r="J5" s="24"/>
      <c r="K5" s="24"/>
      <c r="L5" s="24"/>
      <c r="M5" s="24"/>
      <c r="N5" s="24"/>
      <c r="O5" s="24"/>
    </row>
    <row r="6" spans="1:16" x14ac:dyDescent="0.2">
      <c r="A6" s="29"/>
      <c r="B6" s="31"/>
      <c r="C6" s="29"/>
      <c r="D6" s="29"/>
      <c r="E6" s="29"/>
      <c r="F6" s="27"/>
      <c r="G6" s="24"/>
      <c r="H6" s="24"/>
      <c r="I6" s="24"/>
      <c r="J6" s="24"/>
      <c r="K6" s="24"/>
      <c r="L6" s="24"/>
      <c r="M6" s="24"/>
      <c r="N6" s="24"/>
      <c r="O6" s="24"/>
    </row>
    <row r="7" spans="1:16" x14ac:dyDescent="0.2">
      <c r="A7" s="29"/>
      <c r="B7" s="31"/>
      <c r="C7" s="29"/>
      <c r="D7" s="29"/>
      <c r="E7" s="29"/>
      <c r="F7" s="27"/>
      <c r="G7" s="24"/>
      <c r="H7" s="24"/>
      <c r="I7" s="24"/>
      <c r="J7" s="24"/>
      <c r="K7" s="24"/>
      <c r="L7" s="24"/>
      <c r="M7" s="24"/>
      <c r="N7" s="24"/>
      <c r="O7" s="24"/>
    </row>
    <row r="8" spans="1:16" ht="25.5" customHeight="1" x14ac:dyDescent="0.2">
      <c r="A8" s="30"/>
      <c r="B8" s="31"/>
      <c r="C8" s="30"/>
      <c r="D8" s="30"/>
      <c r="E8" s="30"/>
      <c r="F8" s="27"/>
      <c r="G8" s="24"/>
      <c r="H8" s="24"/>
      <c r="I8" s="24"/>
      <c r="J8" s="24"/>
      <c r="K8" s="24"/>
      <c r="L8" s="24"/>
      <c r="M8" s="24"/>
      <c r="N8" s="24"/>
      <c r="O8" s="24"/>
    </row>
    <row r="9" spans="1:16" ht="64.5" customHeight="1" x14ac:dyDescent="0.2">
      <c r="A9" s="1">
        <v>1</v>
      </c>
      <c r="B9" s="1" t="s">
        <v>4</v>
      </c>
      <c r="C9" s="1" t="s">
        <v>27</v>
      </c>
      <c r="D9" s="1">
        <v>1</v>
      </c>
      <c r="E9" s="1" t="s">
        <v>3</v>
      </c>
      <c r="F9" s="1">
        <f>(365+366+91)*24</f>
        <v>19728</v>
      </c>
      <c r="G9" s="2">
        <v>23.65</v>
      </c>
      <c r="H9" s="5">
        <f t="shared" ref="H9:H14" si="0">F9*G9</f>
        <v>466567.19999999995</v>
      </c>
      <c r="I9" s="13">
        <v>200</v>
      </c>
      <c r="J9" s="13">
        <f>J3*I9</f>
        <v>5400</v>
      </c>
      <c r="K9" s="11">
        <v>50</v>
      </c>
      <c r="L9" s="11">
        <f>J3*K9</f>
        <v>1350</v>
      </c>
      <c r="M9" s="11">
        <v>200</v>
      </c>
      <c r="N9" s="6">
        <f>J3*M9</f>
        <v>5400</v>
      </c>
      <c r="O9" s="7">
        <f>H9+J9+L9+N9</f>
        <v>478717.19999999995</v>
      </c>
    </row>
    <row r="10" spans="1:16" ht="38.25" x14ac:dyDescent="0.2">
      <c r="A10" s="1">
        <v>2</v>
      </c>
      <c r="B10" s="1" t="s">
        <v>7</v>
      </c>
      <c r="C10" s="1" t="s">
        <v>30</v>
      </c>
      <c r="D10" s="1">
        <v>1</v>
      </c>
      <c r="E10" s="1" t="s">
        <v>3</v>
      </c>
      <c r="F10" s="1">
        <f t="shared" ref="F10:F14" si="1">(365+366+91)*24</f>
        <v>19728</v>
      </c>
      <c r="G10" s="2">
        <v>23.65</v>
      </c>
      <c r="H10" s="5">
        <f t="shared" si="0"/>
        <v>466567.19999999995</v>
      </c>
      <c r="I10" s="13"/>
      <c r="J10" s="13"/>
      <c r="K10" s="11"/>
      <c r="L10" s="11"/>
      <c r="M10" s="11">
        <v>200</v>
      </c>
      <c r="N10" s="6">
        <f>J3*M10</f>
        <v>5400</v>
      </c>
      <c r="O10" s="7">
        <f t="shared" ref="O10:O15" si="2">H10+J10+L10+N10</f>
        <v>471967.19999999995</v>
      </c>
    </row>
    <row r="11" spans="1:16" ht="38.25" x14ac:dyDescent="0.2">
      <c r="A11" s="1">
        <v>3</v>
      </c>
      <c r="B11" s="1" t="s">
        <v>8</v>
      </c>
      <c r="C11" s="1" t="s">
        <v>9</v>
      </c>
      <c r="D11" s="1">
        <v>1</v>
      </c>
      <c r="E11" s="1" t="s">
        <v>3</v>
      </c>
      <c r="F11" s="1">
        <f t="shared" si="1"/>
        <v>19728</v>
      </c>
      <c r="G11" s="2">
        <v>23.65</v>
      </c>
      <c r="H11" s="5">
        <f t="shared" si="0"/>
        <v>466567.19999999995</v>
      </c>
      <c r="I11" s="13">
        <v>200</v>
      </c>
      <c r="J11" s="13">
        <f>J3*I11</f>
        <v>5400</v>
      </c>
      <c r="K11" s="11"/>
      <c r="L11" s="11"/>
      <c r="M11" s="11"/>
      <c r="N11" s="6"/>
      <c r="O11" s="7">
        <f t="shared" si="2"/>
        <v>471967.19999999995</v>
      </c>
    </row>
    <row r="12" spans="1:16" ht="38.25" x14ac:dyDescent="0.2">
      <c r="A12" s="1">
        <v>4</v>
      </c>
      <c r="B12" s="1" t="s">
        <v>17</v>
      </c>
      <c r="C12" s="1" t="s">
        <v>29</v>
      </c>
      <c r="D12" s="1">
        <v>1</v>
      </c>
      <c r="E12" s="1" t="s">
        <v>3</v>
      </c>
      <c r="F12" s="1">
        <f t="shared" si="1"/>
        <v>19728</v>
      </c>
      <c r="G12" s="2">
        <v>23.65</v>
      </c>
      <c r="H12" s="5">
        <f t="shared" si="0"/>
        <v>466567.19999999995</v>
      </c>
      <c r="I12" s="13">
        <v>200</v>
      </c>
      <c r="J12" s="13">
        <f>J3*I12</f>
        <v>5400</v>
      </c>
      <c r="K12" s="11"/>
      <c r="L12" s="11"/>
      <c r="M12" s="11">
        <v>200</v>
      </c>
      <c r="N12" s="6">
        <f>J3*M12*2</f>
        <v>10800</v>
      </c>
      <c r="O12" s="7">
        <f t="shared" si="2"/>
        <v>482767.19999999995</v>
      </c>
    </row>
    <row r="13" spans="1:16" ht="38.25" x14ac:dyDescent="0.2">
      <c r="A13" s="1">
        <v>5</v>
      </c>
      <c r="B13" s="1" t="s">
        <v>10</v>
      </c>
      <c r="C13" s="1" t="s">
        <v>29</v>
      </c>
      <c r="D13" s="1">
        <v>1</v>
      </c>
      <c r="E13" s="1" t="s">
        <v>3</v>
      </c>
      <c r="F13" s="1">
        <f t="shared" si="1"/>
        <v>19728</v>
      </c>
      <c r="G13" s="2">
        <v>23.65</v>
      </c>
      <c r="H13" s="5">
        <f t="shared" si="0"/>
        <v>466567.19999999995</v>
      </c>
      <c r="I13" s="13">
        <v>200</v>
      </c>
      <c r="J13" s="13">
        <f>J3*I13</f>
        <v>5400</v>
      </c>
      <c r="K13" s="11"/>
      <c r="L13" s="11"/>
      <c r="M13" s="11">
        <v>200</v>
      </c>
      <c r="N13" s="6">
        <f>J3*M13</f>
        <v>5400</v>
      </c>
      <c r="O13" s="7">
        <f t="shared" si="2"/>
        <v>477367.19999999995</v>
      </c>
    </row>
    <row r="14" spans="1:16" ht="45" customHeight="1" x14ac:dyDescent="0.2">
      <c r="A14" s="1">
        <v>6</v>
      </c>
      <c r="B14" s="3" t="s">
        <v>18</v>
      </c>
      <c r="C14" s="1" t="s">
        <v>29</v>
      </c>
      <c r="D14" s="1">
        <v>1</v>
      </c>
      <c r="E14" s="1" t="s">
        <v>3</v>
      </c>
      <c r="F14" s="1">
        <f t="shared" si="1"/>
        <v>19728</v>
      </c>
      <c r="G14" s="2">
        <v>23.65</v>
      </c>
      <c r="H14" s="5">
        <f t="shared" si="0"/>
        <v>466567.19999999995</v>
      </c>
      <c r="I14" s="13">
        <v>200</v>
      </c>
      <c r="J14" s="13">
        <f>J3*I14</f>
        <v>5400</v>
      </c>
      <c r="K14" s="11"/>
      <c r="L14" s="11"/>
      <c r="M14" s="11"/>
      <c r="N14" s="6"/>
      <c r="O14" s="7">
        <f t="shared" si="2"/>
        <v>471967.19999999995</v>
      </c>
    </row>
    <row r="15" spans="1:16" ht="38.25" x14ac:dyDescent="0.2">
      <c r="A15" s="1">
        <v>7</v>
      </c>
      <c r="B15" s="1" t="s">
        <v>11</v>
      </c>
      <c r="C15" s="1" t="s">
        <v>28</v>
      </c>
      <c r="D15" s="1" t="s">
        <v>0</v>
      </c>
      <c r="E15" s="1" t="s">
        <v>0</v>
      </c>
      <c r="F15" s="1"/>
      <c r="G15" s="2"/>
      <c r="H15" s="5">
        <f t="shared" ref="H15" si="3">F15*G15</f>
        <v>0</v>
      </c>
      <c r="I15" s="13"/>
      <c r="J15" s="13">
        <f t="shared" ref="J15" si="4">J9*I15</f>
        <v>0</v>
      </c>
      <c r="K15" s="11"/>
      <c r="L15" s="11"/>
      <c r="M15" s="11">
        <v>200</v>
      </c>
      <c r="N15" s="6">
        <f>J3*M15</f>
        <v>5400</v>
      </c>
      <c r="O15" s="7">
        <f t="shared" si="2"/>
        <v>5400</v>
      </c>
    </row>
    <row r="16" spans="1:16" x14ac:dyDescent="0.2">
      <c r="A16" s="25" t="s">
        <v>14</v>
      </c>
      <c r="B16" s="25"/>
      <c r="C16" s="25"/>
      <c r="D16" s="25"/>
      <c r="E16" s="25"/>
      <c r="F16" s="25"/>
      <c r="G16" s="25"/>
      <c r="H16" s="5">
        <f>SUM(H9:H15)</f>
        <v>2799403.2</v>
      </c>
      <c r="I16" s="8"/>
      <c r="J16" s="14">
        <f>SUM(J9:J15)</f>
        <v>27000</v>
      </c>
      <c r="K16" s="11"/>
      <c r="L16" s="11">
        <f>SUM(L9:L15)</f>
        <v>1350</v>
      </c>
      <c r="M16" s="11"/>
      <c r="N16" s="15">
        <f>SUM(N9:N15)</f>
        <v>32400</v>
      </c>
      <c r="O16" s="9">
        <f>SUM(O9:O15)</f>
        <v>2860153.2</v>
      </c>
      <c r="P16" s="10"/>
    </row>
    <row r="17" spans="1:14" x14ac:dyDescent="0.2">
      <c r="N17" s="10"/>
    </row>
    <row r="18" spans="1:14" x14ac:dyDescent="0.2">
      <c r="A18" s="4" t="s">
        <v>33</v>
      </c>
      <c r="B18" s="10">
        <f>O9+O10+O11+O13+O15</f>
        <v>1905418.7999999998</v>
      </c>
      <c r="C18" s="10">
        <f>B18*1.19</f>
        <v>2267448.3719999995</v>
      </c>
    </row>
    <row r="19" spans="1:14" x14ac:dyDescent="0.2">
      <c r="A19" s="4" t="s">
        <v>32</v>
      </c>
      <c r="B19" s="10">
        <f>O16-B18</f>
        <v>954734.40000000037</v>
      </c>
      <c r="C19" s="10">
        <f>B19*1.19</f>
        <v>1136133.9360000005</v>
      </c>
    </row>
  </sheetData>
  <mergeCells count="16">
    <mergeCell ref="O4:O8"/>
    <mergeCell ref="H4:H8"/>
    <mergeCell ref="A16:G16"/>
    <mergeCell ref="F4:F8"/>
    <mergeCell ref="A4:A8"/>
    <mergeCell ref="C4:C8"/>
    <mergeCell ref="G4:G8"/>
    <mergeCell ref="D4:D8"/>
    <mergeCell ref="E4:E8"/>
    <mergeCell ref="B4:B8"/>
    <mergeCell ref="I4:I8"/>
    <mergeCell ref="J4:J8"/>
    <mergeCell ref="K4:K8"/>
    <mergeCell ref="L4:L8"/>
    <mergeCell ref="M4:M8"/>
    <mergeCell ref="N4:N8"/>
  </mergeCells>
  <pageMargins left="0" right="0" top="0" bottom="0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7536F-E384-4EE1-A3B4-003C50FB1768}">
  <dimension ref="A1:P16"/>
  <sheetViews>
    <sheetView tabSelected="1" topLeftCell="C1" workbookViewId="0">
      <selection activeCell="S10" sqref="S10"/>
    </sheetView>
  </sheetViews>
  <sheetFormatPr defaultColWidth="9.140625" defaultRowHeight="12.75" x14ac:dyDescent="0.2"/>
  <cols>
    <col min="1" max="1" width="4.140625" style="4" customWidth="1"/>
    <col min="2" max="2" width="17.7109375" style="4" customWidth="1"/>
    <col min="3" max="3" width="15" style="4" customWidth="1"/>
    <col min="4" max="4" width="5.85546875" style="4" customWidth="1"/>
    <col min="5" max="5" width="6.140625" style="4" customWidth="1"/>
    <col min="6" max="6" width="8.5703125" style="4" customWidth="1"/>
    <col min="7" max="7" width="7.42578125" style="4" customWidth="1"/>
    <col min="8" max="8" width="12.85546875" style="4" customWidth="1"/>
    <col min="9" max="9" width="8.42578125" style="4" customWidth="1"/>
    <col min="10" max="10" width="8.85546875" style="4" customWidth="1"/>
    <col min="11" max="11" width="6.42578125" style="4" customWidth="1"/>
    <col min="12" max="12" width="6.5703125" style="4" customWidth="1"/>
    <col min="13" max="13" width="6.140625" style="4" customWidth="1"/>
    <col min="14" max="14" width="7" style="4" customWidth="1"/>
    <col min="15" max="15" width="13.7109375" style="4" customWidth="1"/>
    <col min="16" max="16" width="13.42578125" style="4" bestFit="1" customWidth="1"/>
    <col min="17" max="16384" width="9.140625" style="4"/>
  </cols>
  <sheetData>
    <row r="1" spans="1:16" x14ac:dyDescent="0.2">
      <c r="A1" s="32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6" x14ac:dyDescent="0.2">
      <c r="J2" s="4" t="s">
        <v>39</v>
      </c>
      <c r="K2" s="4">
        <v>30</v>
      </c>
    </row>
    <row r="3" spans="1:16" x14ac:dyDescent="0.2">
      <c r="A3" s="17"/>
      <c r="B3" s="17"/>
      <c r="C3" s="17"/>
      <c r="D3" s="17"/>
      <c r="E3" s="17"/>
      <c r="F3" s="17"/>
      <c r="G3" s="23"/>
      <c r="I3" s="23"/>
      <c r="K3" s="23"/>
      <c r="M3" s="23"/>
      <c r="N3" s="23"/>
    </row>
    <row r="4" spans="1:16" ht="14.45" customHeight="1" x14ac:dyDescent="0.2">
      <c r="A4" s="36" t="s">
        <v>1</v>
      </c>
      <c r="B4" s="39" t="s">
        <v>2</v>
      </c>
      <c r="C4" s="36" t="s">
        <v>6</v>
      </c>
      <c r="D4" s="36" t="s">
        <v>12</v>
      </c>
      <c r="E4" s="36" t="s">
        <v>13</v>
      </c>
      <c r="F4" s="33" t="s">
        <v>41</v>
      </c>
      <c r="G4" s="35" t="s">
        <v>5</v>
      </c>
      <c r="H4" s="24" t="s">
        <v>15</v>
      </c>
      <c r="I4" s="24" t="s">
        <v>20</v>
      </c>
      <c r="J4" s="24" t="s">
        <v>19</v>
      </c>
      <c r="K4" s="24" t="s">
        <v>21</v>
      </c>
      <c r="L4" s="24" t="s">
        <v>22</v>
      </c>
      <c r="M4" s="24" t="s">
        <v>23</v>
      </c>
      <c r="N4" s="24" t="s">
        <v>16</v>
      </c>
      <c r="O4" s="24" t="s">
        <v>26</v>
      </c>
    </row>
    <row r="5" spans="1:16" x14ac:dyDescent="0.2">
      <c r="A5" s="37"/>
      <c r="B5" s="39"/>
      <c r="C5" s="37"/>
      <c r="D5" s="37"/>
      <c r="E5" s="37"/>
      <c r="F5" s="34"/>
      <c r="G5" s="35"/>
      <c r="H5" s="24"/>
      <c r="I5" s="24"/>
      <c r="J5" s="24"/>
      <c r="K5" s="24"/>
      <c r="L5" s="24"/>
      <c r="M5" s="24"/>
      <c r="N5" s="24"/>
      <c r="O5" s="24"/>
    </row>
    <row r="6" spans="1:16" x14ac:dyDescent="0.2">
      <c r="A6" s="37"/>
      <c r="B6" s="39"/>
      <c r="C6" s="37"/>
      <c r="D6" s="37"/>
      <c r="E6" s="37"/>
      <c r="F6" s="34"/>
      <c r="G6" s="35"/>
      <c r="H6" s="24"/>
      <c r="I6" s="24"/>
      <c r="J6" s="24"/>
      <c r="K6" s="24"/>
      <c r="L6" s="24"/>
      <c r="M6" s="24"/>
      <c r="N6" s="24"/>
      <c r="O6" s="24"/>
    </row>
    <row r="7" spans="1:16" x14ac:dyDescent="0.2">
      <c r="A7" s="37"/>
      <c r="B7" s="39"/>
      <c r="C7" s="37"/>
      <c r="D7" s="37"/>
      <c r="E7" s="37"/>
      <c r="F7" s="34"/>
      <c r="G7" s="35"/>
      <c r="H7" s="24"/>
      <c r="I7" s="24"/>
      <c r="J7" s="24"/>
      <c r="K7" s="24"/>
      <c r="L7" s="24"/>
      <c r="M7" s="24"/>
      <c r="N7" s="24"/>
      <c r="O7" s="24"/>
    </row>
    <row r="8" spans="1:16" ht="12" customHeight="1" x14ac:dyDescent="0.2">
      <c r="A8" s="38"/>
      <c r="B8" s="39"/>
      <c r="C8" s="38"/>
      <c r="D8" s="38"/>
      <c r="E8" s="38"/>
      <c r="F8" s="34"/>
      <c r="G8" s="35"/>
      <c r="H8" s="24"/>
      <c r="I8" s="24"/>
      <c r="J8" s="24"/>
      <c r="K8" s="24"/>
      <c r="L8" s="24"/>
      <c r="M8" s="24"/>
      <c r="N8" s="24"/>
      <c r="O8" s="24"/>
    </row>
    <row r="9" spans="1:16" ht="38.25" x14ac:dyDescent="0.2">
      <c r="A9" s="18">
        <v>1</v>
      </c>
      <c r="B9" s="18" t="s">
        <v>38</v>
      </c>
      <c r="C9" s="18" t="s">
        <v>29</v>
      </c>
      <c r="D9" s="18">
        <v>1</v>
      </c>
      <c r="E9" s="18" t="s">
        <v>3</v>
      </c>
      <c r="F9" s="18">
        <f>(365*2+30+31+31+29+31+29)*24</f>
        <v>21864</v>
      </c>
      <c r="G9" s="19">
        <f>G3</f>
        <v>0</v>
      </c>
      <c r="H9" s="5">
        <f>F9*G9</f>
        <v>0</v>
      </c>
      <c r="I9" s="13">
        <f>I3</f>
        <v>0</v>
      </c>
      <c r="J9" s="13">
        <f>I9*K2</f>
        <v>0</v>
      </c>
      <c r="K9" s="11"/>
      <c r="L9" s="11"/>
      <c r="M9" s="11">
        <f>M3</f>
        <v>0</v>
      </c>
      <c r="N9" s="6">
        <f>M9*K2</f>
        <v>0</v>
      </c>
      <c r="O9" s="7">
        <f>H9+J9+L9+N9</f>
        <v>0</v>
      </c>
    </row>
    <row r="10" spans="1:16" ht="64.5" customHeight="1" x14ac:dyDescent="0.2">
      <c r="A10" s="18">
        <v>2</v>
      </c>
      <c r="B10" s="18" t="s">
        <v>35</v>
      </c>
      <c r="C10" s="18" t="s">
        <v>27</v>
      </c>
      <c r="D10" s="18">
        <v>1</v>
      </c>
      <c r="E10" s="18" t="s">
        <v>3</v>
      </c>
      <c r="F10" s="18">
        <f t="shared" ref="F10:F12" si="0">(365*2+30+31+31+29+31+29)*24</f>
        <v>21864</v>
      </c>
      <c r="G10" s="19">
        <f>G3</f>
        <v>0</v>
      </c>
      <c r="H10" s="5">
        <f t="shared" ref="H10:H14" si="1">F10*G10</f>
        <v>0</v>
      </c>
      <c r="I10" s="13">
        <f>I3</f>
        <v>0</v>
      </c>
      <c r="J10" s="13">
        <f>I10*K2</f>
        <v>0</v>
      </c>
      <c r="K10" s="11">
        <f>K3</f>
        <v>0</v>
      </c>
      <c r="L10" s="11">
        <f>K10*K2</f>
        <v>0</v>
      </c>
      <c r="M10" s="11">
        <f>M3</f>
        <v>0</v>
      </c>
      <c r="N10" s="6">
        <f>M10*K2</f>
        <v>0</v>
      </c>
      <c r="O10" s="7">
        <f>H10+J10+L10+N10</f>
        <v>0</v>
      </c>
    </row>
    <row r="11" spans="1:16" ht="38.25" x14ac:dyDescent="0.2">
      <c r="A11" s="18">
        <v>3</v>
      </c>
      <c r="B11" s="18" t="s">
        <v>36</v>
      </c>
      <c r="C11" s="18" t="s">
        <v>28</v>
      </c>
      <c r="D11" s="18">
        <v>1</v>
      </c>
      <c r="E11" s="18" t="s">
        <v>3</v>
      </c>
      <c r="F11" s="18">
        <f t="shared" si="0"/>
        <v>21864</v>
      </c>
      <c r="G11" s="19">
        <f>G3</f>
        <v>0</v>
      </c>
      <c r="H11" s="5">
        <f t="shared" si="1"/>
        <v>0</v>
      </c>
      <c r="I11" s="13"/>
      <c r="J11" s="13"/>
      <c r="K11" s="11"/>
      <c r="L11" s="11"/>
      <c r="M11" s="11">
        <f>M3</f>
        <v>0</v>
      </c>
      <c r="N11" s="6">
        <f>M11*K2</f>
        <v>0</v>
      </c>
      <c r="O11" s="7">
        <f>H11+J11+L11+N11</f>
        <v>0</v>
      </c>
    </row>
    <row r="12" spans="1:16" ht="45" customHeight="1" x14ac:dyDescent="0.2">
      <c r="A12" s="18">
        <v>4</v>
      </c>
      <c r="B12" s="18" t="s">
        <v>18</v>
      </c>
      <c r="C12" s="18" t="s">
        <v>9</v>
      </c>
      <c r="D12" s="18">
        <v>1</v>
      </c>
      <c r="E12" s="18" t="s">
        <v>3</v>
      </c>
      <c r="F12" s="18">
        <f t="shared" si="0"/>
        <v>21864</v>
      </c>
      <c r="G12" s="19">
        <f>G3</f>
        <v>0</v>
      </c>
      <c r="H12" s="5">
        <f t="shared" si="1"/>
        <v>0</v>
      </c>
      <c r="I12" s="13">
        <f>I3</f>
        <v>0</v>
      </c>
      <c r="J12" s="13">
        <f>I12*K2</f>
        <v>0</v>
      </c>
      <c r="K12" s="11"/>
      <c r="L12" s="11"/>
      <c r="M12" s="11"/>
      <c r="N12" s="6"/>
      <c r="O12" s="7">
        <f>H12+J12+L12+N12</f>
        <v>0</v>
      </c>
    </row>
    <row r="13" spans="1:16" ht="51" x14ac:dyDescent="0.2">
      <c r="A13" s="18">
        <v>5</v>
      </c>
      <c r="B13" s="18" t="s">
        <v>40</v>
      </c>
      <c r="C13" s="1" t="s">
        <v>29</v>
      </c>
      <c r="D13" s="1">
        <v>1</v>
      </c>
      <c r="E13" s="1" t="s">
        <v>3</v>
      </c>
      <c r="F13" s="18">
        <f>(365*2+30+31+31+29+31+29-32)*24</f>
        <v>21096</v>
      </c>
      <c r="G13" s="19">
        <f>G3</f>
        <v>0</v>
      </c>
      <c r="H13" s="5">
        <f t="shared" ref="H13" si="2">F13*G13</f>
        <v>0</v>
      </c>
      <c r="I13" s="13">
        <f>I3</f>
        <v>0</v>
      </c>
      <c r="J13" s="21">
        <f>(K2-1)*I13</f>
        <v>0</v>
      </c>
      <c r="K13" s="22"/>
      <c r="L13" s="22"/>
      <c r="M13" s="22">
        <f>M3</f>
        <v>0</v>
      </c>
      <c r="N13" s="22">
        <f>29*M13</f>
        <v>0</v>
      </c>
      <c r="O13" s="7">
        <f>H13+J13+L13+N13</f>
        <v>0</v>
      </c>
    </row>
    <row r="14" spans="1:16" ht="38.25" x14ac:dyDescent="0.2">
      <c r="A14" s="18">
        <v>6</v>
      </c>
      <c r="B14" s="18" t="s">
        <v>37</v>
      </c>
      <c r="C14" s="18" t="s">
        <v>28</v>
      </c>
      <c r="D14" s="18" t="s">
        <v>0</v>
      </c>
      <c r="E14" s="18" t="s">
        <v>0</v>
      </c>
      <c r="F14" s="18"/>
      <c r="G14" s="19"/>
      <c r="H14" s="5">
        <f t="shared" si="1"/>
        <v>0</v>
      </c>
      <c r="I14" s="13"/>
      <c r="J14" s="13">
        <f>J11*I15</f>
        <v>0</v>
      </c>
      <c r="K14" s="11"/>
      <c r="L14" s="11"/>
      <c r="M14" s="11">
        <f>M3</f>
        <v>0</v>
      </c>
      <c r="N14" s="6">
        <f>M14*K2</f>
        <v>0</v>
      </c>
      <c r="O14" s="7">
        <f>J14+L14+H14+N14</f>
        <v>0</v>
      </c>
    </row>
    <row r="15" spans="1:16" ht="102" x14ac:dyDescent="0.2">
      <c r="A15" s="20">
        <v>7</v>
      </c>
      <c r="B15" s="18" t="s">
        <v>42</v>
      </c>
      <c r="C15" s="18" t="s">
        <v>28</v>
      </c>
      <c r="D15" s="18" t="s">
        <v>0</v>
      </c>
      <c r="E15" s="18" t="s">
        <v>0</v>
      </c>
      <c r="F15" s="18"/>
      <c r="G15" s="19"/>
      <c r="H15" s="5">
        <f t="shared" ref="H15" si="3">F15*G15</f>
        <v>0</v>
      </c>
      <c r="I15" s="13"/>
      <c r="J15" s="11"/>
      <c r="K15" s="11"/>
      <c r="L15" s="11"/>
      <c r="M15" s="11">
        <f>3*N3</f>
        <v>0</v>
      </c>
      <c r="N15" s="11">
        <f>M15*K2</f>
        <v>0</v>
      </c>
      <c r="O15" s="7">
        <f>N15+L15+J15+H15</f>
        <v>0</v>
      </c>
    </row>
    <row r="16" spans="1:16" x14ac:dyDescent="0.2">
      <c r="A16" s="40" t="s">
        <v>14</v>
      </c>
      <c r="B16" s="40"/>
      <c r="C16" s="40"/>
      <c r="D16" s="40"/>
      <c r="E16" s="40"/>
      <c r="F16" s="40"/>
      <c r="G16" s="40"/>
      <c r="H16" s="5">
        <f>SUM(H9:H14)</f>
        <v>0</v>
      </c>
      <c r="I16" s="16"/>
      <c r="J16" s="14">
        <f>SUM(J9:J13)</f>
        <v>0</v>
      </c>
      <c r="K16" s="11"/>
      <c r="L16" s="11">
        <f>SUM(L10:L13)</f>
        <v>0</v>
      </c>
      <c r="M16" s="11"/>
      <c r="N16" s="6">
        <f>SUM(N9:N15)</f>
        <v>0</v>
      </c>
      <c r="O16" s="9">
        <f>SUM(O9:O15)</f>
        <v>0</v>
      </c>
      <c r="P16" s="10"/>
    </row>
  </sheetData>
  <mergeCells count="17">
    <mergeCell ref="A16:G16"/>
    <mergeCell ref="A1:O1"/>
    <mergeCell ref="F4:F8"/>
    <mergeCell ref="G4:G8"/>
    <mergeCell ref="H4:H8"/>
    <mergeCell ref="I4:I8"/>
    <mergeCell ref="J4:J8"/>
    <mergeCell ref="K4:K8"/>
    <mergeCell ref="L4:L8"/>
    <mergeCell ref="M4:M8"/>
    <mergeCell ref="N4:N8"/>
    <mergeCell ref="O4:O8"/>
    <mergeCell ref="A4:A8"/>
    <mergeCell ref="B4:B8"/>
    <mergeCell ref="C4:C8"/>
    <mergeCell ref="D4:D8"/>
    <mergeCell ref="E4:E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Acord cadru 181 din 26.07.2023</vt:lpstr>
      <vt:lpstr>estimare AC paza 30 luni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 Andrei</dc:creator>
  <cp:lastModifiedBy>Lucia Andrei</cp:lastModifiedBy>
  <cp:lastPrinted>2025-09-30T08:28:29Z</cp:lastPrinted>
  <dcterms:created xsi:type="dcterms:W3CDTF">2017-11-22T09:05:05Z</dcterms:created>
  <dcterms:modified xsi:type="dcterms:W3CDTF">2025-10-06T07:53:25Z</dcterms:modified>
</cp:coreProperties>
</file>